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55" windowHeight="6780" tabRatio="519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<sst xmlns="http://schemas.openxmlformats.org/spreadsheetml/2006/main" count="68" uniqueCount="38">
  <si>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FEMUR LENGTH</t>
  </si>
  <si>
    <t>WEEK</t>
  </si>
  <si>
    <t>DAY</t>
  </si>
  <si>
    <t>Z SCORE</t>
  </si>
  <si>
    <t>MEAN</t>
  </si>
  <si>
    <t>S.D.</t>
  </si>
  <si>
    <t>Femur reference values</t>
  </si>
  <si>
    <t>AC reference values</t>
  </si>
  <si>
    <t>2 SD -</t>
  </si>
  <si>
    <t>4 SD -</t>
  </si>
  <si>
    <t>2 SD +</t>
  </si>
  <si>
    <t>4 SD +</t>
  </si>
  <si>
    <t>HC reference values</t>
  </si>
  <si>
    <t>HC</t>
  </si>
  <si>
    <t>BPD reference values</t>
  </si>
  <si>
    <t>BPD</t>
  </si>
  <si>
    <t>AC</t>
  </si>
  <si>
    <t>בין 3-4 סטיות תקן</t>
  </si>
  <si>
    <t>בין 2-3 סטיות תקן</t>
  </si>
  <si>
    <t>בטווח 2 סטיות תקן</t>
  </si>
  <si>
    <t xml:space="preserve">מוגדר כנורמה אך כאשר קטן מ- 5% לשקול הפניה ליעוץ גנטי </t>
  </si>
  <si>
    <t>פער לעומת הצפוי</t>
  </si>
  <si>
    <t xml:space="preserve">מעל 4 סטיות תקן </t>
  </si>
  <si>
    <t>התייחסות קלינית</t>
  </si>
  <si>
    <t xml:space="preserve">דורש בירור של microcephalus והפניה ליעוץ גנטי </t>
  </si>
  <si>
    <t>התייחסות קלינית לחריגה בהיקף הראש</t>
  </si>
  <si>
    <t>בהיקף בטן קטן מאחוזון 3 לשקול התייחסות כאל IUGR</t>
  </si>
  <si>
    <t>מוגדר כנורמה אך כאשר קטן מאחוזון 5 יש צורך במעקב</t>
  </si>
  <si>
    <r>
      <t xml:space="preserve">מבוסס על:   Kurmanavicius </t>
    </r>
    <r>
      <rPr>
        <i/>
        <sz val="10"/>
        <rFont val="Arial"/>
        <family val="2"/>
      </rPr>
      <t>Br J Obstet Gynecol</t>
    </r>
    <r>
      <rPr>
        <b/>
        <sz val="10"/>
        <rFont val="Arial"/>
        <family val="2"/>
      </rPr>
      <t xml:space="preserve"> 106:126,1999</t>
    </r>
  </si>
  <si>
    <r>
      <t xml:space="preserve">מבוסס על:   Kurmanavicius </t>
    </r>
    <r>
      <rPr>
        <i/>
        <sz val="10"/>
        <rFont val="Arial"/>
        <family val="2"/>
      </rPr>
      <t xml:space="preserve">Br J Obstet Gynecol </t>
    </r>
    <r>
      <rPr>
        <b/>
        <sz val="10"/>
        <rFont val="Arial"/>
        <family val="2"/>
      </rPr>
      <t>106:136,1999</t>
    </r>
  </si>
  <si>
    <r>
      <t xml:space="preserve">מבוסס על:   Kurmanavicius </t>
    </r>
    <r>
      <rPr>
        <i/>
        <sz val="10"/>
        <rFont val="Arial"/>
        <family val="2"/>
      </rPr>
      <t xml:space="preserve">Br J Obstet Gynecol </t>
    </r>
    <r>
      <rPr>
        <b/>
        <i/>
        <sz val="10"/>
        <rFont val="Arial"/>
        <family val="2"/>
      </rPr>
      <t>106:136,1999</t>
    </r>
  </si>
  <si>
    <t>קובע אבחנה של short limb skeletal dysplasia*</t>
  </si>
  <si>
    <r>
      <t xml:space="preserve">חשוד ל- short limb skeletal dysplasia </t>
    </r>
    <r>
      <rPr>
        <b/>
        <sz val="10"/>
        <rFont val="Arial"/>
        <family val="2"/>
      </rPr>
      <t>(הפרוגנוזה בד"כ לא טובה)*</t>
    </r>
  </si>
  <si>
    <r>
      <t xml:space="preserve">דורש בירור של short limb skeletal dysplasia </t>
    </r>
    <r>
      <rPr>
        <b/>
        <sz val="10"/>
        <rFont val="Arial"/>
        <family val="2"/>
      </rPr>
      <t>(הפרוגנוזה בד"כ טובה)*</t>
    </r>
  </si>
  <si>
    <r>
      <t xml:space="preserve">מבוסס על:   Kurtz </t>
    </r>
    <r>
      <rPr>
        <i/>
        <sz val="10"/>
        <rFont val="Arial"/>
        <family val="2"/>
      </rPr>
      <t xml:space="preserve">Pediatric Radiology </t>
    </r>
    <r>
      <rPr>
        <b/>
        <sz val="10"/>
        <rFont val="Arial"/>
        <family val="2"/>
      </rPr>
      <t xml:space="preserve">177:197,1990* </t>
    </r>
  </si>
  <si>
    <r>
      <t xml:space="preserve">מבוסס על:   Chervenak </t>
    </r>
    <r>
      <rPr>
        <i/>
        <sz val="12"/>
        <rFont val="Arial"/>
        <family val="2"/>
      </rPr>
      <t>Am J Obstet Gynecol</t>
    </r>
    <r>
      <rPr>
        <b/>
        <sz val="12"/>
        <rFont val="Arial"/>
        <family val="2"/>
      </rPr>
      <t xml:space="preserve">  149:512,1984* </t>
    </r>
  </si>
  <si>
    <t xml:space="preserve">מעל 3/4 סטיות תקן </t>
  </si>
  <si>
    <t xml:space="preserve">קובע אבחנה\חשד גבוה של microcephalus* 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</si>
</sst>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color indexed="13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64" fontId="2" fillId="34" borderId="11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 horizontal="center"/>
    </xf>
    <xf numFmtId="164" fontId="2" fillId="34" borderId="1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9" fontId="3" fillId="33" borderId="13" xfId="0" applyNumberFormat="1" applyFont="1" applyFill="1" applyBorder="1" applyAlignment="1">
      <alignment horizontal="center"/>
    </xf>
    <xf numFmtId="9" fontId="3" fillId="33" borderId="11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164" fontId="5" fillId="35" borderId="17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164" fontId="2" fillId="35" borderId="11" xfId="0" applyNumberFormat="1" applyFont="1" applyFill="1" applyBorder="1" applyAlignment="1">
      <alignment horizontal="center"/>
    </xf>
    <xf numFmtId="164" fontId="2" fillId="35" borderId="12" xfId="0" applyNumberFormat="1" applyFont="1" applyFill="1" applyBorder="1" applyAlignment="1">
      <alignment horizontal="center"/>
    </xf>
    <xf numFmtId="164" fontId="2" fillId="35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0" xfId="0" applyFill="1" applyBorder="1" applyAlignment="1">
      <alignment/>
    </xf>
    <xf numFmtId="0" fontId="3" fillId="36" borderId="19" xfId="0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1" fillId="36" borderId="0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164" fontId="1" fillId="36" borderId="0" xfId="0" applyNumberFormat="1" applyFont="1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164" fontId="1" fillId="34" borderId="10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164" fontId="1" fillId="34" borderId="11" xfId="0" applyNumberFormat="1" applyFont="1" applyFill="1" applyBorder="1" applyAlignment="1">
      <alignment horizontal="center"/>
    </xf>
    <xf numFmtId="164" fontId="1" fillId="34" borderId="28" xfId="0" applyNumberFormat="1" applyFont="1" applyFill="1" applyBorder="1" applyAlignment="1">
      <alignment horizontal="center"/>
    </xf>
    <xf numFmtId="164" fontId="1" fillId="34" borderId="29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164" fontId="5" fillId="36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3" fillId="37" borderId="14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4" fillId="37" borderId="15" xfId="0" applyFon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3" fillId="38" borderId="20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0" fontId="0" fillId="38" borderId="30" xfId="0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1" xfId="0" applyFill="1" applyBorder="1" applyAlignment="1">
      <alignment/>
    </xf>
    <xf numFmtId="0" fontId="3" fillId="38" borderId="22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0" fillId="38" borderId="17" xfId="0" applyFill="1" applyBorder="1" applyAlignment="1">
      <alignment/>
    </xf>
    <xf numFmtId="0" fontId="4" fillId="38" borderId="23" xfId="0" applyFont="1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1" fillId="38" borderId="0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0" fillId="38" borderId="15" xfId="0" applyFill="1" applyBorder="1" applyAlignment="1">
      <alignment/>
    </xf>
    <xf numFmtId="0" fontId="1" fillId="38" borderId="15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0" fillId="38" borderId="16" xfId="0" applyFill="1" applyBorder="1" applyAlignment="1">
      <alignment/>
    </xf>
    <xf numFmtId="164" fontId="5" fillId="36" borderId="15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7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8" borderId="0" xfId="0" applyFont="1" applyFill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rightToLeft="1" tabSelected="1" zoomScalePageLayoutView="0" workbookViewId="0" topLeftCell="A1">
      <selection activeCell="C4" sqref="C4"/>
    </sheetView>
  </sheetViews>
  <sheetFormatPr defaultColWidth="9.140625" defaultRowHeight="12.75"/>
  <cols>
    <col min="1" max="1" width="17.00390625" style="0" customWidth="1"/>
    <col min="2" max="2" width="5.28125" style="0" customWidth="1"/>
    <col min="3" max="3" width="11.28125" style="1" bestFit="1" customWidth="1"/>
    <col min="4" max="4" width="3.57421875" style="0" customWidth="1"/>
    <col min="5" max="6" width="10.8515625" style="0" bestFit="1" customWidth="1"/>
    <col min="7" max="7" width="3.28125" style="0" customWidth="1"/>
    <col min="8" max="8" width="10.8515625" style="0" bestFit="1" customWidth="1"/>
    <col min="11" max="11" width="2.140625" style="0" customWidth="1"/>
  </cols>
  <sheetData>
    <row r="1" spans="1:11" ht="24" thickBot="1">
      <c r="A1" s="39"/>
      <c r="B1" s="13"/>
      <c r="C1" s="14"/>
      <c r="D1" s="15"/>
      <c r="E1" s="15"/>
      <c r="F1" s="16" t="s">
        <v>7</v>
      </c>
      <c r="G1" s="40"/>
      <c r="H1" s="40"/>
      <c r="I1" s="40"/>
      <c r="J1" s="40"/>
      <c r="K1" s="41"/>
    </row>
    <row r="2" spans="1:11" ht="18">
      <c r="A2" s="48"/>
      <c r="B2" s="79" t="s">
        <v>30</v>
      </c>
      <c r="C2" s="80"/>
      <c r="D2" s="79"/>
      <c r="E2" s="79"/>
      <c r="F2" s="79"/>
      <c r="G2" s="79"/>
      <c r="H2" s="81"/>
      <c r="I2" s="26"/>
      <c r="J2" s="26"/>
      <c r="K2" s="30"/>
    </row>
    <row r="3" spans="1:11" ht="18.75" thickBot="1">
      <c r="A3" s="29"/>
      <c r="B3" s="26"/>
      <c r="C3" s="31"/>
      <c r="D3" s="26"/>
      <c r="E3" s="26"/>
      <c r="F3" s="26"/>
      <c r="G3" s="26"/>
      <c r="H3" s="26"/>
      <c r="I3" s="26"/>
      <c r="J3" s="26"/>
      <c r="K3" s="30"/>
    </row>
    <row r="4" spans="1:11" ht="18.75" thickBot="1">
      <c r="A4" s="2" t="s">
        <v>1</v>
      </c>
      <c r="B4" s="26"/>
      <c r="C4" s="42">
        <v>38</v>
      </c>
      <c r="D4" s="26"/>
      <c r="E4" s="26"/>
      <c r="F4" s="26"/>
      <c r="G4" s="26"/>
      <c r="H4" s="26"/>
      <c r="I4" s="26"/>
      <c r="J4" s="26"/>
      <c r="K4" s="30"/>
    </row>
    <row r="5" spans="1:11" ht="18.75" thickBot="1">
      <c r="A5" s="2" t="s">
        <v>2</v>
      </c>
      <c r="B5" s="26"/>
      <c r="C5" s="42">
        <v>0</v>
      </c>
      <c r="D5" s="26"/>
      <c r="E5" s="26"/>
      <c r="F5" s="26"/>
      <c r="G5" s="26"/>
      <c r="H5" s="26"/>
      <c r="I5" s="26"/>
      <c r="J5" s="26"/>
      <c r="K5" s="30"/>
    </row>
    <row r="6" spans="1:11" ht="18.75" thickBot="1">
      <c r="A6" s="32"/>
      <c r="B6" s="26"/>
      <c r="C6" s="33">
        <v>0</v>
      </c>
      <c r="D6" s="26"/>
      <c r="E6" s="9" t="s">
        <v>8</v>
      </c>
      <c r="F6" s="10" t="s">
        <v>9</v>
      </c>
      <c r="G6" s="27"/>
      <c r="H6" s="11">
        <v>0.05</v>
      </c>
      <c r="I6" s="12">
        <v>0.025</v>
      </c>
      <c r="J6" s="12">
        <v>0.01</v>
      </c>
      <c r="K6" s="30"/>
    </row>
    <row r="7" spans="1:11" ht="27" thickBot="1">
      <c r="A7" s="2" t="s">
        <v>4</v>
      </c>
      <c r="B7" s="26"/>
      <c r="C7" s="18">
        <f>-89.39+1.719*(C4*7+C5)-0.000002516*(C4*7+C5)^3</f>
        <v>320.510122464</v>
      </c>
      <c r="D7" s="26"/>
      <c r="E7" s="6">
        <f>C7-2*C8</f>
        <v>282.029322464</v>
      </c>
      <c r="F7" s="7">
        <f>C7-4*C8</f>
        <v>243.54852246400003</v>
      </c>
      <c r="G7" s="28"/>
      <c r="H7" s="8">
        <f>C7-1.64*C8</f>
        <v>288.955866464</v>
      </c>
      <c r="I7" s="6">
        <f>C7-1.88*C8</f>
        <v>284.33817046400003</v>
      </c>
      <c r="J7" s="6">
        <f>C7-2.33*C8</f>
        <v>275.679990464</v>
      </c>
      <c r="K7" s="30"/>
    </row>
    <row r="8" spans="1:11" ht="27" thickBot="1">
      <c r="A8" s="2" t="s">
        <v>5</v>
      </c>
      <c r="B8" s="26"/>
      <c r="C8" s="19">
        <f>1.179+0.0679*(C4*7+C5)</f>
        <v>19.240399999999998</v>
      </c>
      <c r="D8" s="26"/>
      <c r="E8" s="17" t="s">
        <v>10</v>
      </c>
      <c r="F8" s="10" t="s">
        <v>11</v>
      </c>
      <c r="G8" s="27"/>
      <c r="H8" s="11">
        <v>0.95</v>
      </c>
      <c r="I8" s="12">
        <v>0.97</v>
      </c>
      <c r="J8" s="12">
        <v>0.99</v>
      </c>
      <c r="K8" s="30"/>
    </row>
    <row r="9" spans="1:11" ht="18.75" thickBot="1">
      <c r="A9" s="32"/>
      <c r="B9" s="26"/>
      <c r="C9" s="33"/>
      <c r="D9" s="26"/>
      <c r="E9" s="6">
        <f>C7+2*C8</f>
        <v>358.990922464</v>
      </c>
      <c r="F9" s="7">
        <f>C7+4*C8</f>
        <v>397.471722464</v>
      </c>
      <c r="G9" s="28"/>
      <c r="H9" s="8">
        <f>C7+1.64*C8</f>
        <v>352.064378464</v>
      </c>
      <c r="I9" s="6">
        <f>C7+1.88*C8</f>
        <v>356.682074464</v>
      </c>
      <c r="J9" s="6">
        <f>C7+2.33*C8</f>
        <v>365.340254464</v>
      </c>
      <c r="K9" s="30"/>
    </row>
    <row r="10" spans="1:11" ht="18.75" thickBot="1">
      <c r="A10" s="2" t="s">
        <v>16</v>
      </c>
      <c r="B10" s="26"/>
      <c r="C10" s="42">
        <v>305</v>
      </c>
      <c r="D10" s="26"/>
      <c r="E10" s="26"/>
      <c r="F10" s="26"/>
      <c r="G10" s="26"/>
      <c r="H10" s="26"/>
      <c r="I10" s="26"/>
      <c r="J10" s="26"/>
      <c r="K10" s="30"/>
    </row>
    <row r="11" spans="1:11" ht="18.75" thickBot="1">
      <c r="A11" s="32"/>
      <c r="B11" s="26"/>
      <c r="C11" s="33"/>
      <c r="D11" s="26"/>
      <c r="E11" s="26"/>
      <c r="F11" s="26"/>
      <c r="G11" s="26"/>
      <c r="H11" s="26"/>
      <c r="I11" s="26"/>
      <c r="J11" s="26"/>
      <c r="K11" s="30"/>
    </row>
    <row r="12" spans="1:11" ht="27" thickBot="1">
      <c r="A12" s="2" t="s">
        <v>3</v>
      </c>
      <c r="B12" s="26"/>
      <c r="C12" s="18">
        <f>(C10-C7)/C8</f>
        <v>-0.8061226618989215</v>
      </c>
      <c r="D12" s="26"/>
      <c r="E12" s="26"/>
      <c r="F12" s="26"/>
      <c r="G12" s="26"/>
      <c r="H12" s="26"/>
      <c r="I12" s="26"/>
      <c r="J12" s="26"/>
      <c r="K12" s="30"/>
    </row>
    <row r="13" spans="1:11" ht="27" thickBot="1">
      <c r="A13" s="45"/>
      <c r="B13" s="26"/>
      <c r="C13" s="73"/>
      <c r="D13" s="26"/>
      <c r="E13" s="26"/>
      <c r="F13" s="26"/>
      <c r="G13" s="26"/>
      <c r="H13" s="26"/>
      <c r="I13" s="26"/>
      <c r="J13" s="26"/>
      <c r="K13" s="30"/>
    </row>
    <row r="14" spans="1:11" ht="24" thickBot="1">
      <c r="A14" s="68" t="s">
        <v>26</v>
      </c>
      <c r="B14" s="69"/>
      <c r="C14" s="70"/>
      <c r="D14" s="69"/>
      <c r="E14" s="69"/>
      <c r="F14" s="71"/>
      <c r="G14" s="72"/>
      <c r="H14" s="35"/>
      <c r="I14" s="35"/>
      <c r="J14" s="35"/>
      <c r="K14" s="36"/>
    </row>
    <row r="16" spans="1:7" ht="18">
      <c r="A16" s="3"/>
      <c r="C16" s="4"/>
      <c r="D16" s="3"/>
      <c r="E16" s="5"/>
      <c r="F16" s="3"/>
      <c r="G1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3" max="3" width="10.421875" style="0" customWidth="1"/>
    <col min="4" max="4" width="4.7109375" style="0" customWidth="1"/>
    <col min="7" max="7" width="5.421875" style="0" customWidth="1"/>
    <col min="11" max="11" width="12.8515625" style="0" customWidth="1"/>
  </cols>
  <sheetData>
    <row r="1" spans="1:11" ht="24" thickBot="1">
      <c r="A1" s="39"/>
      <c r="B1" s="13"/>
      <c r="C1" s="14"/>
      <c r="D1" s="15"/>
      <c r="E1" s="15"/>
      <c r="F1" s="16" t="s">
        <v>6</v>
      </c>
      <c r="G1" s="40"/>
      <c r="H1" s="40"/>
      <c r="I1" s="40"/>
      <c r="J1" s="40"/>
      <c r="K1" s="41"/>
    </row>
    <row r="2" spans="1:11" ht="18">
      <c r="A2" s="29"/>
      <c r="B2" s="81" t="s">
        <v>29</v>
      </c>
      <c r="C2" s="82"/>
      <c r="D2" s="81"/>
      <c r="E2" s="81"/>
      <c r="F2" s="81"/>
      <c r="G2" s="81"/>
      <c r="H2" s="81"/>
      <c r="I2" s="26"/>
      <c r="J2" s="26"/>
      <c r="K2" s="30"/>
    </row>
    <row r="3" spans="1:11" ht="18.75" thickBot="1">
      <c r="A3" s="29"/>
      <c r="B3" s="81"/>
      <c r="C3" s="82"/>
      <c r="D3" s="81"/>
      <c r="E3" s="81"/>
      <c r="F3" s="81"/>
      <c r="G3" s="81"/>
      <c r="H3" s="81"/>
      <c r="I3" s="26"/>
      <c r="J3" s="26"/>
      <c r="K3" s="30"/>
    </row>
    <row r="4" spans="1:11" ht="18">
      <c r="A4" s="21" t="s">
        <v>1</v>
      </c>
      <c r="B4" s="26"/>
      <c r="C4" s="43">
        <v>38</v>
      </c>
      <c r="D4" s="26"/>
      <c r="E4" s="26"/>
      <c r="F4" s="26"/>
      <c r="G4" s="26"/>
      <c r="H4" s="26"/>
      <c r="I4" s="26"/>
      <c r="J4" s="26"/>
      <c r="K4" s="30"/>
    </row>
    <row r="5" spans="1:11" ht="18.75" thickBot="1">
      <c r="A5" s="21" t="s">
        <v>2</v>
      </c>
      <c r="B5" s="26"/>
      <c r="C5" s="44">
        <v>1</v>
      </c>
      <c r="D5" s="26"/>
      <c r="E5" s="26"/>
      <c r="F5" s="26"/>
      <c r="G5" s="26"/>
      <c r="H5" s="26"/>
      <c r="I5" s="26"/>
      <c r="J5" s="26"/>
      <c r="K5" s="30"/>
    </row>
    <row r="6" spans="1:11" ht="18.75" thickBot="1">
      <c r="A6" s="32"/>
      <c r="B6" s="26"/>
      <c r="C6" s="33"/>
      <c r="D6" s="26"/>
      <c r="E6" s="26"/>
      <c r="F6" s="26"/>
      <c r="G6" s="26"/>
      <c r="H6" s="26"/>
      <c r="I6" s="26"/>
      <c r="J6" s="26"/>
      <c r="K6" s="30"/>
    </row>
    <row r="7" spans="1:11" ht="27" thickBot="1">
      <c r="A7" s="2" t="s">
        <v>4</v>
      </c>
      <c r="B7" s="26"/>
      <c r="C7" s="18">
        <f>-38.77+0.6042*(C4*7+C5)-0.0007116*(C4*7+C5)^2</f>
        <v>71.82214759999998</v>
      </c>
      <c r="D7" s="26"/>
      <c r="E7" s="9" t="s">
        <v>8</v>
      </c>
      <c r="F7" s="10" t="s">
        <v>9</v>
      </c>
      <c r="G7" s="27"/>
      <c r="H7" s="11">
        <v>0.05</v>
      </c>
      <c r="I7" s="12">
        <v>0.025</v>
      </c>
      <c r="J7" s="12">
        <v>0.01</v>
      </c>
      <c r="K7" s="30"/>
    </row>
    <row r="8" spans="1:11" ht="27" thickBot="1">
      <c r="A8" s="2" t="s">
        <v>5</v>
      </c>
      <c r="B8" s="26"/>
      <c r="C8" s="19">
        <f>3.822-175.6/(C4*7+C5)</f>
        <v>3.1643220973782773</v>
      </c>
      <c r="D8" s="26"/>
      <c r="E8" s="6">
        <f>C7-2*C8</f>
        <v>65.49350340524343</v>
      </c>
      <c r="F8" s="7">
        <f>C7-4*C8</f>
        <v>59.16485921048687</v>
      </c>
      <c r="G8" s="28"/>
      <c r="H8" s="8">
        <f>C7-1.64*C8</f>
        <v>66.63265936029961</v>
      </c>
      <c r="I8" s="6">
        <f>C7-1.88*C8</f>
        <v>65.87322205692882</v>
      </c>
      <c r="J8" s="6">
        <f>C7-2.33*C8</f>
        <v>64.4492771131086</v>
      </c>
      <c r="K8" s="30"/>
    </row>
    <row r="9" spans="1:11" ht="18.75" thickBot="1">
      <c r="A9" s="32"/>
      <c r="B9" s="26"/>
      <c r="C9" s="33"/>
      <c r="D9" s="26"/>
      <c r="E9" s="17" t="s">
        <v>10</v>
      </c>
      <c r="F9" s="10" t="s">
        <v>11</v>
      </c>
      <c r="G9" s="27"/>
      <c r="H9" s="11">
        <v>0.95</v>
      </c>
      <c r="I9" s="12">
        <v>0.97</v>
      </c>
      <c r="J9" s="12">
        <v>0.99</v>
      </c>
      <c r="K9" s="30"/>
    </row>
    <row r="10" spans="1:11" ht="18.75" thickBot="1">
      <c r="A10" s="2" t="s">
        <v>0</v>
      </c>
      <c r="B10" s="26"/>
      <c r="C10" s="37">
        <v>71</v>
      </c>
      <c r="D10" s="26"/>
      <c r="E10" s="6">
        <f>C7+2*C8</f>
        <v>78.15079179475653</v>
      </c>
      <c r="F10" s="7">
        <f>C7+4*C8</f>
        <v>84.47943598951309</v>
      </c>
      <c r="G10" s="28"/>
      <c r="H10" s="8">
        <f>C7+1.64*C8</f>
        <v>77.01163583970035</v>
      </c>
      <c r="I10" s="6">
        <f>C7+1.88*C8</f>
        <v>77.77107314307113</v>
      </c>
      <c r="J10" s="6">
        <f>C7+2.33*C8</f>
        <v>79.19501808689137</v>
      </c>
      <c r="K10" s="30"/>
    </row>
    <row r="11" spans="1:11" ht="18.75" thickBot="1">
      <c r="A11" s="32"/>
      <c r="B11" s="26"/>
      <c r="C11" s="33"/>
      <c r="D11" s="26"/>
      <c r="E11" s="26"/>
      <c r="F11" s="26"/>
      <c r="G11" s="26"/>
      <c r="H11" s="26"/>
      <c r="I11" s="26"/>
      <c r="J11" s="26"/>
      <c r="K11" s="30"/>
    </row>
    <row r="12" spans="1:12" ht="27" thickBot="1">
      <c r="A12" s="2" t="s">
        <v>3</v>
      </c>
      <c r="B12" s="26"/>
      <c r="C12" s="18">
        <f>(C10-C7)/C8</f>
        <v>-0.25981792456626024</v>
      </c>
      <c r="D12" s="26"/>
      <c r="E12" s="26"/>
      <c r="F12" s="26"/>
      <c r="G12" s="26"/>
      <c r="H12" s="26"/>
      <c r="I12" s="26"/>
      <c r="J12" s="26"/>
      <c r="K12" s="30"/>
      <c r="L12" s="47"/>
    </row>
    <row r="13" spans="1:11" ht="27" thickBot="1">
      <c r="A13" s="32"/>
      <c r="B13" s="26"/>
      <c r="C13" s="46"/>
      <c r="D13" s="26"/>
      <c r="E13" s="26"/>
      <c r="F13" s="26"/>
      <c r="G13" s="26"/>
      <c r="H13" s="26"/>
      <c r="I13" s="26"/>
      <c r="J13" s="26"/>
      <c r="K13" s="30"/>
    </row>
    <row r="14" spans="1:11" ht="24" thickBot="1">
      <c r="A14" s="49" t="s">
        <v>21</v>
      </c>
      <c r="B14" s="50"/>
      <c r="C14" s="51"/>
      <c r="D14" s="49" t="s">
        <v>23</v>
      </c>
      <c r="E14" s="52"/>
      <c r="F14" s="53"/>
      <c r="G14" s="53"/>
      <c r="H14" s="53"/>
      <c r="I14" s="53"/>
      <c r="J14" s="53"/>
      <c r="K14" s="54"/>
    </row>
    <row r="15" spans="1:11" ht="23.25">
      <c r="A15" s="55" t="s">
        <v>22</v>
      </c>
      <c r="B15" s="56"/>
      <c r="C15" s="57"/>
      <c r="D15" s="55" t="s">
        <v>31</v>
      </c>
      <c r="E15" s="58"/>
      <c r="F15" s="59"/>
      <c r="G15" s="59"/>
      <c r="H15" s="59"/>
      <c r="I15" s="59"/>
      <c r="J15" s="59"/>
      <c r="K15" s="60"/>
    </row>
    <row r="16" spans="1:11" ht="23.25">
      <c r="A16" s="55" t="s">
        <v>17</v>
      </c>
      <c r="B16" s="56"/>
      <c r="C16" s="57"/>
      <c r="D16" s="55" t="s">
        <v>32</v>
      </c>
      <c r="E16" s="58"/>
      <c r="F16" s="59"/>
      <c r="G16" s="59"/>
      <c r="H16" s="59"/>
      <c r="I16" s="59"/>
      <c r="J16" s="59"/>
      <c r="K16" s="60"/>
    </row>
    <row r="17" spans="1:11" ht="23.25">
      <c r="A17" s="55" t="s">
        <v>18</v>
      </c>
      <c r="B17" s="56"/>
      <c r="C17" s="57"/>
      <c r="D17" s="55" t="s">
        <v>33</v>
      </c>
      <c r="E17" s="58"/>
      <c r="F17" s="59"/>
      <c r="G17" s="59"/>
      <c r="H17" s="59"/>
      <c r="I17" s="59"/>
      <c r="J17" s="59"/>
      <c r="K17" s="60"/>
    </row>
    <row r="18" spans="1:11" ht="24" thickBot="1">
      <c r="A18" s="61" t="s">
        <v>19</v>
      </c>
      <c r="B18" s="62"/>
      <c r="C18" s="63"/>
      <c r="D18" s="61" t="s">
        <v>20</v>
      </c>
      <c r="E18" s="64"/>
      <c r="F18" s="65"/>
      <c r="G18" s="65"/>
      <c r="H18" s="65"/>
      <c r="I18" s="65"/>
      <c r="J18" s="65"/>
      <c r="K18" s="66"/>
    </row>
    <row r="19" spans="1:11" ht="12.75">
      <c r="A19" s="81" t="s">
        <v>34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</row>
    <row r="20" spans="1:11" ht="12.75">
      <c r="A20" s="29"/>
      <c r="B20" s="26"/>
      <c r="C20" s="26"/>
      <c r="D20" s="26"/>
      <c r="E20" s="26"/>
      <c r="F20" s="26"/>
      <c r="G20" s="26"/>
      <c r="H20" s="26"/>
      <c r="I20" s="26"/>
      <c r="J20" s="26"/>
      <c r="K20" s="30"/>
    </row>
    <row r="21" spans="1:11" ht="13.5" thickBo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rightToLeft="1" zoomScalePageLayoutView="0" workbookViewId="0" topLeftCell="A1">
      <selection activeCell="B10" sqref="B10"/>
    </sheetView>
  </sheetViews>
  <sheetFormatPr defaultColWidth="9.140625" defaultRowHeight="12.75"/>
  <cols>
    <col min="2" max="2" width="10.28125" style="0" customWidth="1"/>
    <col min="3" max="3" width="10.00390625" style="0" customWidth="1"/>
    <col min="7" max="7" width="5.421875" style="0" customWidth="1"/>
    <col min="11" max="11" width="2.140625" style="0" customWidth="1"/>
  </cols>
  <sheetData>
    <row r="1" spans="1:11" ht="27" thickBot="1">
      <c r="A1" s="39"/>
      <c r="B1" s="13"/>
      <c r="C1" s="77"/>
      <c r="D1" s="77"/>
      <c r="E1" s="77"/>
      <c r="F1" s="78" t="s">
        <v>12</v>
      </c>
      <c r="G1" s="40"/>
      <c r="H1" s="40"/>
      <c r="I1" s="40"/>
      <c r="J1" s="40"/>
      <c r="K1" s="41"/>
    </row>
    <row r="2" spans="1:11" ht="18">
      <c r="A2" s="29"/>
      <c r="B2" s="81" t="s">
        <v>28</v>
      </c>
      <c r="C2" s="31"/>
      <c r="D2" s="26"/>
      <c r="E2" s="26"/>
      <c r="F2" s="26"/>
      <c r="G2" s="26"/>
      <c r="H2" s="26"/>
      <c r="I2" s="26"/>
      <c r="J2" s="26"/>
      <c r="K2" s="30"/>
    </row>
    <row r="3" spans="1:11" ht="18.75" thickBot="1">
      <c r="A3" s="29"/>
      <c r="B3" s="81"/>
      <c r="C3" s="31"/>
      <c r="D3" s="26"/>
      <c r="E3" s="26"/>
      <c r="F3" s="26"/>
      <c r="G3" s="26"/>
      <c r="H3" s="26"/>
      <c r="I3" s="26"/>
      <c r="J3" s="26"/>
      <c r="K3" s="30"/>
    </row>
    <row r="4" spans="1:11" ht="18.75" thickBot="1">
      <c r="A4" s="21" t="s">
        <v>1</v>
      </c>
      <c r="B4" s="26"/>
      <c r="C4" s="37">
        <v>40</v>
      </c>
      <c r="D4" s="26"/>
      <c r="E4" s="26"/>
      <c r="F4" s="26"/>
      <c r="G4" s="26"/>
      <c r="H4" s="26"/>
      <c r="I4" s="26"/>
      <c r="J4" s="26"/>
      <c r="K4" s="30"/>
    </row>
    <row r="5" spans="1:11" ht="18.75" thickBot="1">
      <c r="A5" s="21" t="s">
        <v>2</v>
      </c>
      <c r="B5" s="26"/>
      <c r="C5" s="38">
        <v>3</v>
      </c>
      <c r="D5" s="26"/>
      <c r="E5" s="26"/>
      <c r="F5" s="26"/>
      <c r="G5" s="26"/>
      <c r="H5" s="26"/>
      <c r="I5" s="26"/>
      <c r="J5" s="26"/>
      <c r="K5" s="30"/>
    </row>
    <row r="6" spans="1:11" ht="18.75" thickBot="1">
      <c r="A6" s="32"/>
      <c r="B6" s="26"/>
      <c r="C6" s="33"/>
      <c r="D6" s="26"/>
      <c r="E6" s="26"/>
      <c r="F6" s="26"/>
      <c r="G6" s="26"/>
      <c r="H6" s="26"/>
      <c r="I6" s="26"/>
      <c r="J6" s="26"/>
      <c r="K6" s="30"/>
    </row>
    <row r="7" spans="1:11" ht="27" thickBot="1">
      <c r="A7" s="21" t="s">
        <v>4</v>
      </c>
      <c r="B7" s="26"/>
      <c r="C7" s="20">
        <f>-106+2.174*(C4*7+C5)-0.000007626*(C4*7+C5)^3</f>
        <v>336.397283938</v>
      </c>
      <c r="D7" s="26"/>
      <c r="E7" s="9" t="s">
        <v>8</v>
      </c>
      <c r="F7" s="10" t="s">
        <v>9</v>
      </c>
      <c r="G7" s="27"/>
      <c r="H7" s="11">
        <v>0.05</v>
      </c>
      <c r="I7" s="12">
        <v>0.025</v>
      </c>
      <c r="J7" s="12">
        <v>0.01</v>
      </c>
      <c r="K7" s="30"/>
    </row>
    <row r="8" spans="1:11" ht="27" thickBot="1">
      <c r="A8" s="21" t="s">
        <v>5</v>
      </c>
      <c r="B8" s="26"/>
      <c r="C8" s="19">
        <f>4.857+0.03213*(C4*7+C5)</f>
        <v>13.94979</v>
      </c>
      <c r="D8" s="26"/>
      <c r="E8" s="22">
        <f>C7-2*C8</f>
        <v>308.497703938</v>
      </c>
      <c r="F8" s="23">
        <f>C7-4*C8</f>
        <v>280.59812393799996</v>
      </c>
      <c r="G8" s="28"/>
      <c r="H8" s="24">
        <f>C7-1.64*C8</f>
        <v>313.51962833799996</v>
      </c>
      <c r="I8" s="22">
        <f>C7-1.88*C8</f>
        <v>310.17167873799997</v>
      </c>
      <c r="J8" s="22">
        <f>C7-2.33*C8</f>
        <v>303.894273238</v>
      </c>
      <c r="K8" s="30"/>
    </row>
    <row r="9" spans="1:11" ht="18.75" thickBot="1">
      <c r="A9" s="32"/>
      <c r="B9" s="26"/>
      <c r="C9" s="33"/>
      <c r="D9" s="26"/>
      <c r="E9" s="17" t="s">
        <v>10</v>
      </c>
      <c r="F9" s="10" t="s">
        <v>11</v>
      </c>
      <c r="G9" s="27"/>
      <c r="H9" s="11">
        <v>0.95</v>
      </c>
      <c r="I9" s="12">
        <v>0.97</v>
      </c>
      <c r="J9" s="12">
        <v>0.99</v>
      </c>
      <c r="K9" s="30"/>
    </row>
    <row r="10" spans="1:11" ht="18.75" thickBot="1">
      <c r="A10" s="21" t="s">
        <v>13</v>
      </c>
      <c r="B10" s="26"/>
      <c r="C10" s="37">
        <v>354</v>
      </c>
      <c r="D10" s="26"/>
      <c r="E10" s="22">
        <f>C7+2*C8</f>
        <v>364.296863938</v>
      </c>
      <c r="F10" s="23">
        <f>C7+4*C8</f>
        <v>392.196443938</v>
      </c>
      <c r="G10" s="28"/>
      <c r="H10" s="24">
        <f>C7+1.64*C8</f>
        <v>359.274939538</v>
      </c>
      <c r="I10" s="22">
        <f>C7+1.88*C8</f>
        <v>362.622889138</v>
      </c>
      <c r="J10" s="22">
        <f>C7+2.33*C8</f>
        <v>368.900294638</v>
      </c>
      <c r="K10" s="30"/>
    </row>
    <row r="11" spans="1:11" ht="18.75" thickBot="1">
      <c r="A11" s="32"/>
      <c r="B11" s="26"/>
      <c r="C11" s="33"/>
      <c r="D11" s="26"/>
      <c r="E11" s="26"/>
      <c r="F11" s="26"/>
      <c r="G11" s="26"/>
      <c r="H11" s="26"/>
      <c r="I11" s="26"/>
      <c r="J11" s="26"/>
      <c r="K11" s="30"/>
    </row>
    <row r="12" spans="1:11" ht="27" thickBot="1">
      <c r="A12" s="2" t="s">
        <v>3</v>
      </c>
      <c r="B12" s="26"/>
      <c r="C12" s="18">
        <f>(C10-C7)/C8</f>
        <v>1.2618624410833434</v>
      </c>
      <c r="D12" s="26"/>
      <c r="E12" s="26"/>
      <c r="F12" s="26"/>
      <c r="G12" s="26"/>
      <c r="H12" s="26"/>
      <c r="I12" s="26"/>
      <c r="J12" s="26"/>
      <c r="K12" s="30"/>
    </row>
    <row r="13" spans="1:11" ht="27" thickBot="1">
      <c r="A13" s="32"/>
      <c r="B13" s="26"/>
      <c r="C13" s="46"/>
      <c r="D13" s="26"/>
      <c r="E13" s="26"/>
      <c r="F13" s="26"/>
      <c r="G13" s="26"/>
      <c r="H13" s="26"/>
      <c r="I13" s="26"/>
      <c r="J13" s="26"/>
      <c r="K13" s="30"/>
    </row>
    <row r="14" spans="1:11" ht="24" thickBot="1">
      <c r="A14" s="49" t="s">
        <v>21</v>
      </c>
      <c r="B14" s="50"/>
      <c r="C14" s="51"/>
      <c r="D14" s="49" t="s">
        <v>25</v>
      </c>
      <c r="E14" s="52"/>
      <c r="F14" s="53"/>
      <c r="G14" s="53"/>
      <c r="H14" s="53"/>
      <c r="I14" s="53"/>
      <c r="J14" s="53"/>
      <c r="K14" s="54"/>
    </row>
    <row r="15" spans="1:11" ht="23.25">
      <c r="A15" s="55" t="s">
        <v>36</v>
      </c>
      <c r="B15" s="56"/>
      <c r="C15" s="57"/>
      <c r="D15" s="55" t="s">
        <v>37</v>
      </c>
      <c r="E15" s="58"/>
      <c r="F15" s="59"/>
      <c r="G15" s="59"/>
      <c r="H15" s="59"/>
      <c r="I15" s="59"/>
      <c r="J15" s="59"/>
      <c r="K15" s="60"/>
    </row>
    <row r="16" spans="1:11" ht="23.25">
      <c r="A16" s="55" t="s">
        <v>18</v>
      </c>
      <c r="B16" s="56"/>
      <c r="C16" s="57"/>
      <c r="D16" s="55" t="s">
        <v>24</v>
      </c>
      <c r="E16" s="58"/>
      <c r="F16" s="59"/>
      <c r="G16" s="59"/>
      <c r="H16" s="59"/>
      <c r="I16" s="59"/>
      <c r="J16" s="59"/>
      <c r="K16" s="60"/>
    </row>
    <row r="17" spans="1:11" ht="24" thickBot="1">
      <c r="A17" s="61" t="s">
        <v>19</v>
      </c>
      <c r="B17" s="62"/>
      <c r="C17" s="63"/>
      <c r="D17" s="61" t="s">
        <v>27</v>
      </c>
      <c r="E17" s="64"/>
      <c r="F17" s="65"/>
      <c r="G17" s="65"/>
      <c r="H17" s="65"/>
      <c r="I17" s="65"/>
      <c r="J17" s="65"/>
      <c r="K17" s="66"/>
    </row>
    <row r="18" spans="1:11" ht="23.25">
      <c r="A18" s="55" t="s">
        <v>35</v>
      </c>
      <c r="B18" s="67"/>
      <c r="C18" s="59"/>
      <c r="D18" s="83"/>
      <c r="E18" s="58"/>
      <c r="F18" s="59"/>
      <c r="G18" s="59"/>
      <c r="H18" s="59"/>
      <c r="I18" s="59"/>
      <c r="J18" s="59"/>
      <c r="K18" s="60"/>
    </row>
    <row r="19" spans="1:11" ht="23.25">
      <c r="A19" s="55"/>
      <c r="B19" s="67"/>
      <c r="C19" s="59"/>
      <c r="D19" s="83"/>
      <c r="E19" s="58"/>
      <c r="F19" s="59"/>
      <c r="G19" s="59"/>
      <c r="H19" s="59"/>
      <c r="I19" s="59"/>
      <c r="J19" s="59"/>
      <c r="K19" s="60"/>
    </row>
    <row r="20" spans="1:11" ht="13.5" thickBot="1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6"/>
    </row>
    <row r="21" spans="1:11" ht="27" thickBot="1">
      <c r="A21" s="29"/>
      <c r="B21" s="13"/>
      <c r="C21" s="77"/>
      <c r="D21" s="77"/>
      <c r="E21" s="77"/>
      <c r="F21" s="78" t="s">
        <v>14</v>
      </c>
      <c r="G21" s="26"/>
      <c r="H21" s="26"/>
      <c r="I21" s="26"/>
      <c r="J21" s="26"/>
      <c r="K21" s="30"/>
    </row>
    <row r="22" spans="1:11" ht="18.75" thickBot="1">
      <c r="A22" s="29"/>
      <c r="B22" s="26"/>
      <c r="C22" s="31"/>
      <c r="D22" s="26"/>
      <c r="E22" s="26"/>
      <c r="F22" s="26"/>
      <c r="G22" s="26"/>
      <c r="H22" s="26"/>
      <c r="I22" s="26"/>
      <c r="J22" s="26"/>
      <c r="K22" s="30"/>
    </row>
    <row r="23" spans="1:12" ht="18.75" thickBot="1">
      <c r="A23" s="21" t="s">
        <v>1</v>
      </c>
      <c r="B23" s="26"/>
      <c r="C23" s="37">
        <v>40</v>
      </c>
      <c r="D23" s="26"/>
      <c r="E23" s="26"/>
      <c r="F23" s="26"/>
      <c r="G23" s="26"/>
      <c r="H23" s="26"/>
      <c r="I23" s="26"/>
      <c r="J23" s="26"/>
      <c r="K23" s="30"/>
      <c r="L23" s="25"/>
    </row>
    <row r="24" spans="1:11" ht="18.75" thickBot="1">
      <c r="A24" s="21" t="s">
        <v>2</v>
      </c>
      <c r="B24" s="26"/>
      <c r="C24" s="38">
        <v>3</v>
      </c>
      <c r="D24" s="26"/>
      <c r="E24" s="26"/>
      <c r="F24" s="26"/>
      <c r="G24" s="26"/>
      <c r="H24" s="26"/>
      <c r="I24" s="26"/>
      <c r="J24" s="26"/>
      <c r="K24" s="30"/>
    </row>
    <row r="25" spans="1:11" ht="18.75" thickBot="1">
      <c r="A25" s="32"/>
      <c r="B25" s="26"/>
      <c r="C25" s="33"/>
      <c r="D25" s="26"/>
      <c r="E25" s="26"/>
      <c r="F25" s="26"/>
      <c r="G25" s="26"/>
      <c r="H25" s="26"/>
      <c r="I25" s="26"/>
      <c r="J25" s="26"/>
      <c r="K25" s="30"/>
    </row>
    <row r="26" spans="1:11" ht="27" thickBot="1">
      <c r="A26" s="21" t="s">
        <v>4</v>
      </c>
      <c r="B26" s="26"/>
      <c r="C26" s="18">
        <f>-28.04+0.597*(C23*7+C24)-0.00000187*(C23*7+C24)^3</f>
        <v>98.52710031000001</v>
      </c>
      <c r="D26" s="26"/>
      <c r="E26" s="9" t="s">
        <v>8</v>
      </c>
      <c r="F26" s="10" t="s">
        <v>9</v>
      </c>
      <c r="G26" s="27"/>
      <c r="H26" s="11">
        <v>0.05</v>
      </c>
      <c r="I26" s="12">
        <v>0.025</v>
      </c>
      <c r="J26" s="12">
        <v>0.01</v>
      </c>
      <c r="K26" s="30"/>
    </row>
    <row r="27" spans="1:11" ht="27" thickBot="1">
      <c r="A27" s="21" t="s">
        <v>5</v>
      </c>
      <c r="B27" s="26"/>
      <c r="C27" s="19">
        <f>1.648+0.00933*(C23*7+C24)</f>
        <v>4.28839</v>
      </c>
      <c r="D27" s="26"/>
      <c r="E27" s="22">
        <f>C26-2*C27</f>
        <v>89.95032031000001</v>
      </c>
      <c r="F27" s="23">
        <f>C26-4*C27</f>
        <v>81.37354031000001</v>
      </c>
      <c r="G27" s="28"/>
      <c r="H27" s="24">
        <f>C26-1.64*C27</f>
        <v>91.49414071000001</v>
      </c>
      <c r="I27" s="22">
        <f>C26-1.88*C27</f>
        <v>90.46492711</v>
      </c>
      <c r="J27" s="22">
        <f>C26-2.33*C27</f>
        <v>88.53515161000001</v>
      </c>
      <c r="K27" s="30"/>
    </row>
    <row r="28" spans="1:11" ht="18.75" thickBot="1">
      <c r="A28" s="32"/>
      <c r="B28" s="26"/>
      <c r="C28" s="33"/>
      <c r="D28" s="26"/>
      <c r="E28" s="17" t="s">
        <v>10</v>
      </c>
      <c r="F28" s="10" t="s">
        <v>11</v>
      </c>
      <c r="G28" s="27"/>
      <c r="H28" s="11">
        <v>0.95</v>
      </c>
      <c r="I28" s="12">
        <v>0.97</v>
      </c>
      <c r="J28" s="12">
        <v>0.99</v>
      </c>
      <c r="K28" s="30"/>
    </row>
    <row r="29" spans="1:11" ht="18.75" thickBot="1">
      <c r="A29" s="21" t="s">
        <v>15</v>
      </c>
      <c r="B29" s="26"/>
      <c r="C29" s="37">
        <v>98</v>
      </c>
      <c r="D29" s="26"/>
      <c r="E29" s="22">
        <f>C26+2*C27</f>
        <v>107.10388031000001</v>
      </c>
      <c r="F29" s="23">
        <f>C26+4*C27</f>
        <v>115.68066031000001</v>
      </c>
      <c r="G29" s="28"/>
      <c r="H29" s="24">
        <f>C26+1.64*C27</f>
        <v>105.56005991</v>
      </c>
      <c r="I29" s="22">
        <f>C26+1.88*C27</f>
        <v>106.58927351000001</v>
      </c>
      <c r="J29" s="22">
        <f>C26+2.33*C27</f>
        <v>108.51904901</v>
      </c>
      <c r="K29" s="30"/>
    </row>
    <row r="30" spans="1:11" ht="18.75" thickBot="1">
      <c r="A30" s="32"/>
      <c r="B30" s="26"/>
      <c r="C30" s="33"/>
      <c r="D30" s="26"/>
      <c r="E30" s="26"/>
      <c r="F30" s="26"/>
      <c r="G30" s="26"/>
      <c r="H30" s="26"/>
      <c r="I30" s="26"/>
      <c r="J30" s="26"/>
      <c r="K30" s="30"/>
    </row>
    <row r="31" spans="1:11" ht="27" thickBot="1">
      <c r="A31" s="2" t="s">
        <v>3</v>
      </c>
      <c r="B31" s="26"/>
      <c r="C31" s="18">
        <f>(C29-C26)/C27</f>
        <v>-0.12291333344215631</v>
      </c>
      <c r="D31" s="26"/>
      <c r="E31" s="26"/>
      <c r="F31" s="26"/>
      <c r="G31" s="26"/>
      <c r="H31" s="26"/>
      <c r="I31" s="26"/>
      <c r="J31" s="26"/>
      <c r="K31" s="30"/>
    </row>
    <row r="32" spans="1:11" ht="13.5" thickBo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מרכז רפואי אסף הרופא</dc:creator>
  <cp:keywords/>
  <dc:description/>
  <cp:lastModifiedBy>Administrator</cp:lastModifiedBy>
  <cp:lastPrinted>2007-07-30T10:44:47Z</cp:lastPrinted>
  <dcterms:created xsi:type="dcterms:W3CDTF">2001-11-19T11:57:27Z</dcterms:created>
  <dcterms:modified xsi:type="dcterms:W3CDTF">2011-05-27T15:45:51Z</dcterms:modified>
  <cp:category/>
  <cp:version/>
  <cp:contentType/>
  <cp:contentStatus/>
</cp:coreProperties>
</file>